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44" windowWidth="22020" windowHeight="11640" activeTab="0"/>
  </bookViews>
  <sheets>
    <sheet name="Calc" sheetId="1" r:id="rId1"/>
    <sheet name="Data" sheetId="2" r:id="rId2"/>
    <sheet name="p" sheetId="3" r:id="rId3"/>
    <sheet name="rho" sheetId="4" r:id="rId4"/>
    <sheet name="T" sheetId="5" r:id="rId5"/>
    <sheet name="R" sheetId="6" r:id="rId6"/>
  </sheets>
  <definedNames/>
  <calcPr fullCalcOnLoad="1"/>
</workbook>
</file>

<file path=xl/sharedStrings.xml><?xml version="1.0" encoding="utf-8"?>
<sst xmlns="http://schemas.openxmlformats.org/spreadsheetml/2006/main" count="76" uniqueCount="50">
  <si>
    <t>Pa</t>
  </si>
  <si>
    <t>K</t>
  </si>
  <si>
    <t>Altitude</t>
  </si>
  <si>
    <t>km</t>
  </si>
  <si>
    <t>Pressure</t>
  </si>
  <si>
    <t>Density</t>
  </si>
  <si>
    <t>Temperature</t>
  </si>
  <si>
    <t>Gas Constant</t>
  </si>
  <si>
    <t>J / (kg K)</t>
  </si>
  <si>
    <t>kg/m³</t>
  </si>
  <si>
    <t>dT/dz</t>
  </si>
  <si>
    <t>K / km</t>
  </si>
  <si>
    <t>C5</t>
  </si>
  <si>
    <t>C4</t>
  </si>
  <si>
    <t>C3</t>
  </si>
  <si>
    <t>C2</t>
  </si>
  <si>
    <t>C1</t>
  </si>
  <si>
    <t>C0</t>
  </si>
  <si>
    <t>Gas Constant = f (Altitude)</t>
  </si>
  <si>
    <t>5th Order Polynomial Fit</t>
  </si>
  <si>
    <t>Average Temperature Gradient</t>
  </si>
  <si>
    <t>91 - 110 km</t>
  </si>
  <si>
    <t>Source:</t>
  </si>
  <si>
    <t>https://agodemar.github.io/FlightMechanics4Pilots/mypages/international-standard-atmosphere/</t>
  </si>
  <si>
    <t>45° Latitude</t>
  </si>
  <si>
    <t>Earth Radius</t>
  </si>
  <si>
    <t>Gravity</t>
  </si>
  <si>
    <t>Increment</t>
  </si>
  <si>
    <t>N / kg</t>
  </si>
  <si>
    <t>m</t>
  </si>
  <si>
    <t>Geopotential</t>
  </si>
  <si>
    <t>Geometric</t>
  </si>
  <si>
    <t>Gradient</t>
  </si>
  <si>
    <t>0 - 120 km</t>
  </si>
  <si>
    <t>0 - 86 km</t>
  </si>
  <si>
    <t>≤ 1%</t>
  </si>
  <si>
    <t>-</t>
  </si>
  <si>
    <t>USSA 1976  /  ICAO 1993</t>
  </si>
  <si>
    <t xml:space="preserve"> Inconsistent Use of Geometric &amp; Geopotential Altitude. - See 'Data' Tab!</t>
  </si>
  <si>
    <t>km'</t>
  </si>
  <si>
    <t>K / km'</t>
  </si>
  <si>
    <t>Atmosphere Data</t>
  </si>
  <si>
    <t>US1976 Standard</t>
  </si>
  <si>
    <t>Input Range</t>
  </si>
  <si>
    <t>Output Accuracy</t>
  </si>
  <si>
    <t>Input is Geometric Altitude!</t>
  </si>
  <si>
    <t>Average Gradient - Not Linear!</t>
  </si>
  <si>
    <t>Geopotential Altitude (km') is Ficticious.</t>
  </si>
  <si>
    <t>Takes Longer for Higher Altitudes.</t>
  </si>
  <si>
    <t>Output is Numerically Integrated,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</si>
</sst>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E+00"/>
    <numFmt numFmtId="165" formatCode="0.000"/>
    <numFmt numFmtId="166" formatCode="0.000E+00"/>
    <numFmt numFmtId="167" formatCode="0.0000"/>
    <numFmt numFmtId="168" formatCode="0.0E+00"/>
    <numFmt numFmtId="169" formatCode="0.0000000E+0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E+00"/>
    <numFmt numFmtId="176" formatCode="0.000000E+00"/>
    <numFmt numFmtId="177" formatCode="0.00000000E+00"/>
    <numFmt numFmtId="178" formatCode="0.0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0"/>
    </font>
    <font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Continuous"/>
    </xf>
    <xf numFmtId="2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4" fillId="0" borderId="0" xfId="20" applyNumberFormat="1" applyAlignment="1">
      <alignment/>
    </xf>
    <xf numFmtId="170" fontId="0" fillId="0" borderId="0" xfId="0" applyNumberFormat="1" applyAlignment="1">
      <alignment horizontal="center"/>
    </xf>
    <xf numFmtId="165" fontId="8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8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Data!$B$1:$B$2</c:f>
              <c:strCache>
                <c:ptCount val="1"/>
                <c:pt idx="0">
                  <c:v>Pressure Pa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Data!$A$3:$A$37</c:f>
              <c:numCache>
                <c:ptCount val="35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100</c:v>
                </c:pt>
                <c:pt idx="15">
                  <c:v>101</c:v>
                </c:pt>
                <c:pt idx="16">
                  <c:v>102</c:v>
                </c:pt>
                <c:pt idx="17">
                  <c:v>103</c:v>
                </c:pt>
                <c:pt idx="18">
                  <c:v>104</c:v>
                </c:pt>
                <c:pt idx="19">
                  <c:v>105</c:v>
                </c:pt>
                <c:pt idx="20">
                  <c:v>106</c:v>
                </c:pt>
                <c:pt idx="21">
                  <c:v>107</c:v>
                </c:pt>
                <c:pt idx="22">
                  <c:v>108</c:v>
                </c:pt>
                <c:pt idx="23">
                  <c:v>109</c:v>
                </c:pt>
                <c:pt idx="24">
                  <c:v>110</c:v>
                </c:pt>
                <c:pt idx="25">
                  <c:v>111</c:v>
                </c:pt>
                <c:pt idx="26">
                  <c:v>112</c:v>
                </c:pt>
                <c:pt idx="27">
                  <c:v>113</c:v>
                </c:pt>
                <c:pt idx="28">
                  <c:v>114</c:v>
                </c:pt>
                <c:pt idx="29">
                  <c:v>115</c:v>
                </c:pt>
                <c:pt idx="30">
                  <c:v>116</c:v>
                </c:pt>
                <c:pt idx="31">
                  <c:v>117</c:v>
                </c:pt>
                <c:pt idx="32">
                  <c:v>118</c:v>
                </c:pt>
                <c:pt idx="33">
                  <c:v>119</c:v>
                </c:pt>
                <c:pt idx="34">
                  <c:v>120</c:v>
                </c:pt>
              </c:numCache>
            </c:numRef>
          </c:xVal>
          <c:yVal>
            <c:numRef>
              <c:f>Data!$B$3:$B$37</c:f>
              <c:numCache>
                <c:ptCount val="35"/>
                <c:pt idx="0">
                  <c:v>0.37338</c:v>
                </c:pt>
                <c:pt idx="1">
                  <c:v>0.31259</c:v>
                </c:pt>
                <c:pt idx="2">
                  <c:v>0.26173</c:v>
                </c:pt>
                <c:pt idx="3">
                  <c:v>0.21919</c:v>
                </c:pt>
                <c:pt idx="4">
                  <c:v>0.18359</c:v>
                </c:pt>
                <c:pt idx="5">
                  <c:v>0.15381</c:v>
                </c:pt>
                <c:pt idx="6">
                  <c:v>0.12887</c:v>
                </c:pt>
                <c:pt idx="7">
                  <c:v>0.10801</c:v>
                </c:pt>
                <c:pt idx="8">
                  <c:v>0.09056</c:v>
                </c:pt>
                <c:pt idx="9">
                  <c:v>0.075966</c:v>
                </c:pt>
                <c:pt idx="10">
                  <c:v>0.063765</c:v>
                </c:pt>
                <c:pt idx="11">
                  <c:v>0.053571</c:v>
                </c:pt>
                <c:pt idx="12">
                  <c:v>0.045057</c:v>
                </c:pt>
                <c:pt idx="13">
                  <c:v>0.037948</c:v>
                </c:pt>
                <c:pt idx="14">
                  <c:v>0.032011</c:v>
                </c:pt>
                <c:pt idx="15">
                  <c:v>0.027192</c:v>
                </c:pt>
                <c:pt idx="16">
                  <c:v>0.023144</c:v>
                </c:pt>
                <c:pt idx="17">
                  <c:v>0.019742</c:v>
                </c:pt>
                <c:pt idx="18">
                  <c:v>0.016882</c:v>
                </c:pt>
                <c:pt idx="19">
                  <c:v>0.014477</c:v>
                </c:pt>
                <c:pt idx="20">
                  <c:v>0.012454</c:v>
                </c:pt>
                <c:pt idx="21">
                  <c:v>0.010751</c:v>
                </c:pt>
                <c:pt idx="22">
                  <c:v>0.0093188</c:v>
                </c:pt>
                <c:pt idx="23">
                  <c:v>0.0081142</c:v>
                </c:pt>
                <c:pt idx="24">
                  <c:v>0.0071042</c:v>
                </c:pt>
                <c:pt idx="25">
                  <c:v>0.0062614</c:v>
                </c:pt>
                <c:pt idx="26">
                  <c:v>0.0055547</c:v>
                </c:pt>
                <c:pt idx="27">
                  <c:v>0.004957</c:v>
                </c:pt>
                <c:pt idx="28">
                  <c:v>0.0044473</c:v>
                </c:pt>
                <c:pt idx="29">
                  <c:v>0.0040096</c:v>
                </c:pt>
                <c:pt idx="30">
                  <c:v>0.0036312</c:v>
                </c:pt>
                <c:pt idx="31">
                  <c:v>0.0033022</c:v>
                </c:pt>
                <c:pt idx="32">
                  <c:v>0.0030144</c:v>
                </c:pt>
                <c:pt idx="33">
                  <c:v>0.0027615</c:v>
                </c:pt>
                <c:pt idx="34">
                  <c:v>0.0025382</c:v>
                </c:pt>
              </c:numCache>
            </c:numRef>
          </c:yVal>
          <c:smooth val="1"/>
        </c:ser>
        <c:axId val="16574363"/>
        <c:axId val="14951540"/>
      </c:scatterChart>
      <c:valAx>
        <c:axId val="16574363"/>
        <c:scaling>
          <c:orientation val="minMax"/>
          <c:max val="120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-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951540"/>
        <c:crosses val="autoZero"/>
        <c:crossBetween val="midCat"/>
        <c:dispUnits/>
        <c:majorUnit val="5"/>
        <c:minorUnit val="1"/>
      </c:valAx>
      <c:valAx>
        <c:axId val="14951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-  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6574363"/>
        <c:crossesAt val="0"/>
        <c:crossBetween val="midCat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Data!$C$1:$C$2</c:f>
              <c:strCache>
                <c:ptCount val="1"/>
                <c:pt idx="0">
                  <c:v>Density kg/m³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Data!$A$3:$A$37</c:f>
              <c:numCache>
                <c:ptCount val="35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100</c:v>
                </c:pt>
                <c:pt idx="15">
                  <c:v>101</c:v>
                </c:pt>
                <c:pt idx="16">
                  <c:v>102</c:v>
                </c:pt>
                <c:pt idx="17">
                  <c:v>103</c:v>
                </c:pt>
                <c:pt idx="18">
                  <c:v>104</c:v>
                </c:pt>
                <c:pt idx="19">
                  <c:v>105</c:v>
                </c:pt>
                <c:pt idx="20">
                  <c:v>106</c:v>
                </c:pt>
                <c:pt idx="21">
                  <c:v>107</c:v>
                </c:pt>
                <c:pt idx="22">
                  <c:v>108</c:v>
                </c:pt>
                <c:pt idx="23">
                  <c:v>109</c:v>
                </c:pt>
                <c:pt idx="24">
                  <c:v>110</c:v>
                </c:pt>
                <c:pt idx="25">
                  <c:v>111</c:v>
                </c:pt>
                <c:pt idx="26">
                  <c:v>112</c:v>
                </c:pt>
                <c:pt idx="27">
                  <c:v>113</c:v>
                </c:pt>
                <c:pt idx="28">
                  <c:v>114</c:v>
                </c:pt>
                <c:pt idx="29">
                  <c:v>115</c:v>
                </c:pt>
                <c:pt idx="30">
                  <c:v>116</c:v>
                </c:pt>
                <c:pt idx="31">
                  <c:v>117</c:v>
                </c:pt>
                <c:pt idx="32">
                  <c:v>118</c:v>
                </c:pt>
                <c:pt idx="33">
                  <c:v>119</c:v>
                </c:pt>
                <c:pt idx="34">
                  <c:v>120</c:v>
                </c:pt>
              </c:numCache>
            </c:numRef>
          </c:xVal>
          <c:yVal>
            <c:numRef>
              <c:f>Data!$C$3:$C$37</c:f>
              <c:numCache>
                <c:ptCount val="35"/>
                <c:pt idx="0">
                  <c:v>6.958E-06</c:v>
                </c:pt>
                <c:pt idx="1">
                  <c:v>5.824E-06</c:v>
                </c:pt>
                <c:pt idx="2">
                  <c:v>4.875E-06</c:v>
                </c:pt>
                <c:pt idx="3">
                  <c:v>4.081E-06</c:v>
                </c:pt>
                <c:pt idx="4">
                  <c:v>3.416E-06</c:v>
                </c:pt>
                <c:pt idx="5">
                  <c:v>2.86E-06</c:v>
                </c:pt>
                <c:pt idx="6">
                  <c:v>2.393E-06</c:v>
                </c:pt>
                <c:pt idx="7">
                  <c:v>2E-06</c:v>
                </c:pt>
                <c:pt idx="8">
                  <c:v>1.67E-06</c:v>
                </c:pt>
                <c:pt idx="9">
                  <c:v>1.393E-06</c:v>
                </c:pt>
                <c:pt idx="10">
                  <c:v>1.162E-06</c:v>
                </c:pt>
                <c:pt idx="11">
                  <c:v>9.685E-07</c:v>
                </c:pt>
                <c:pt idx="12">
                  <c:v>8.071E-07</c:v>
                </c:pt>
                <c:pt idx="13">
                  <c:v>6.725E-07</c:v>
                </c:pt>
                <c:pt idx="14">
                  <c:v>5.604E-07</c:v>
                </c:pt>
                <c:pt idx="15">
                  <c:v>4.695E-07</c:v>
                </c:pt>
                <c:pt idx="16">
                  <c:v>3.935E-07</c:v>
                </c:pt>
                <c:pt idx="17">
                  <c:v>3.3E-07</c:v>
                </c:pt>
                <c:pt idx="18">
                  <c:v>2.769E-07</c:v>
                </c:pt>
                <c:pt idx="19">
                  <c:v>2.325E-07</c:v>
                </c:pt>
                <c:pt idx="20">
                  <c:v>1.954E-07</c:v>
                </c:pt>
                <c:pt idx="21">
                  <c:v>1.643E-07</c:v>
                </c:pt>
                <c:pt idx="22">
                  <c:v>1.381E-07</c:v>
                </c:pt>
                <c:pt idx="23">
                  <c:v>1.161E-07</c:v>
                </c:pt>
                <c:pt idx="24">
                  <c:v>9.708E-08</c:v>
                </c:pt>
                <c:pt idx="25">
                  <c:v>8.111E-08</c:v>
                </c:pt>
                <c:pt idx="26">
                  <c:v>6.838E-08</c:v>
                </c:pt>
                <c:pt idx="27">
                  <c:v>5.811E-08</c:v>
                </c:pt>
                <c:pt idx="28">
                  <c:v>4.975E-08</c:v>
                </c:pt>
                <c:pt idx="29">
                  <c:v>4.289E-08</c:v>
                </c:pt>
                <c:pt idx="30">
                  <c:v>3.72E-08</c:v>
                </c:pt>
                <c:pt idx="31">
                  <c:v>3.246E-08</c:v>
                </c:pt>
                <c:pt idx="32">
                  <c:v>2.847E-08</c:v>
                </c:pt>
                <c:pt idx="33">
                  <c:v>2.509E-08</c:v>
                </c:pt>
                <c:pt idx="34">
                  <c:v>2.222E-08</c:v>
                </c:pt>
              </c:numCache>
            </c:numRef>
          </c:yVal>
          <c:smooth val="1"/>
        </c:ser>
        <c:axId val="346133"/>
        <c:axId val="3115198"/>
      </c:scatterChart>
      <c:valAx>
        <c:axId val="346133"/>
        <c:scaling>
          <c:orientation val="minMax"/>
          <c:max val="120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-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15198"/>
        <c:crossesAt val="0"/>
        <c:crossBetween val="midCat"/>
        <c:dispUnits/>
        <c:majorUnit val="5"/>
        <c:minorUnit val="1"/>
      </c:valAx>
      <c:valAx>
        <c:axId val="3115198"/>
        <c:scaling>
          <c:orientation val="minMax"/>
          <c:max val="7E-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Density  -  kg/m³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46133"/>
        <c:crossesAt val="0"/>
        <c:crossBetween val="midCat"/>
        <c:dispUnits/>
        <c:majorUnit val="1E-06"/>
        <c:minorUnit val="2E-07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Data!$D$1:$D$2</c:f>
              <c:strCache>
                <c:ptCount val="1"/>
                <c:pt idx="0">
                  <c:v>Temperature K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Data!$A$3:$A$37</c:f>
              <c:numCache>
                <c:ptCount val="35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100</c:v>
                </c:pt>
                <c:pt idx="15">
                  <c:v>101</c:v>
                </c:pt>
                <c:pt idx="16">
                  <c:v>102</c:v>
                </c:pt>
                <c:pt idx="17">
                  <c:v>103</c:v>
                </c:pt>
                <c:pt idx="18">
                  <c:v>104</c:v>
                </c:pt>
                <c:pt idx="19">
                  <c:v>105</c:v>
                </c:pt>
                <c:pt idx="20">
                  <c:v>106</c:v>
                </c:pt>
                <c:pt idx="21">
                  <c:v>107</c:v>
                </c:pt>
                <c:pt idx="22">
                  <c:v>108</c:v>
                </c:pt>
                <c:pt idx="23">
                  <c:v>109</c:v>
                </c:pt>
                <c:pt idx="24">
                  <c:v>110</c:v>
                </c:pt>
                <c:pt idx="25">
                  <c:v>111</c:v>
                </c:pt>
                <c:pt idx="26">
                  <c:v>112</c:v>
                </c:pt>
                <c:pt idx="27">
                  <c:v>113</c:v>
                </c:pt>
                <c:pt idx="28">
                  <c:v>114</c:v>
                </c:pt>
                <c:pt idx="29">
                  <c:v>115</c:v>
                </c:pt>
                <c:pt idx="30">
                  <c:v>116</c:v>
                </c:pt>
                <c:pt idx="31">
                  <c:v>117</c:v>
                </c:pt>
                <c:pt idx="32">
                  <c:v>118</c:v>
                </c:pt>
                <c:pt idx="33">
                  <c:v>119</c:v>
                </c:pt>
                <c:pt idx="34">
                  <c:v>120</c:v>
                </c:pt>
              </c:numCache>
            </c:numRef>
          </c:xVal>
          <c:yVal>
            <c:numRef>
              <c:f>Data!$D$3:$D$37</c:f>
              <c:numCache>
                <c:ptCount val="35"/>
                <c:pt idx="0">
                  <c:v>186.87</c:v>
                </c:pt>
                <c:pt idx="1">
                  <c:v>186.87</c:v>
                </c:pt>
                <c:pt idx="2">
                  <c:v>186.87</c:v>
                </c:pt>
                <c:pt idx="3">
                  <c:v>186.87</c:v>
                </c:pt>
                <c:pt idx="4">
                  <c:v>186.87</c:v>
                </c:pt>
                <c:pt idx="5">
                  <c:v>186.87</c:v>
                </c:pt>
                <c:pt idx="6">
                  <c:v>186.96</c:v>
                </c:pt>
                <c:pt idx="7">
                  <c:v>187.25</c:v>
                </c:pt>
                <c:pt idx="8">
                  <c:v>187.74</c:v>
                </c:pt>
                <c:pt idx="9">
                  <c:v>188.42</c:v>
                </c:pt>
                <c:pt idx="10">
                  <c:v>189.31</c:v>
                </c:pt>
                <c:pt idx="11">
                  <c:v>190.4</c:v>
                </c:pt>
                <c:pt idx="12">
                  <c:v>191.72</c:v>
                </c:pt>
                <c:pt idx="13">
                  <c:v>193.28</c:v>
                </c:pt>
                <c:pt idx="14">
                  <c:v>195.08</c:v>
                </c:pt>
                <c:pt idx="15">
                  <c:v>197.16</c:v>
                </c:pt>
                <c:pt idx="16">
                  <c:v>199.53</c:v>
                </c:pt>
                <c:pt idx="17">
                  <c:v>202.23</c:v>
                </c:pt>
                <c:pt idx="18">
                  <c:v>205.31</c:v>
                </c:pt>
                <c:pt idx="19">
                  <c:v>208.84</c:v>
                </c:pt>
                <c:pt idx="20">
                  <c:v>212.89</c:v>
                </c:pt>
                <c:pt idx="21">
                  <c:v>217.63</c:v>
                </c:pt>
                <c:pt idx="22">
                  <c:v>223.29</c:v>
                </c:pt>
                <c:pt idx="23">
                  <c:v>230.33</c:v>
                </c:pt>
                <c:pt idx="24">
                  <c:v>240</c:v>
                </c:pt>
                <c:pt idx="25">
                  <c:v>252</c:v>
                </c:pt>
                <c:pt idx="26">
                  <c:v>264</c:v>
                </c:pt>
                <c:pt idx="27">
                  <c:v>276</c:v>
                </c:pt>
                <c:pt idx="28">
                  <c:v>288</c:v>
                </c:pt>
                <c:pt idx="29">
                  <c:v>300</c:v>
                </c:pt>
                <c:pt idx="30">
                  <c:v>312</c:v>
                </c:pt>
                <c:pt idx="31">
                  <c:v>324</c:v>
                </c:pt>
                <c:pt idx="32">
                  <c:v>336</c:v>
                </c:pt>
                <c:pt idx="33">
                  <c:v>348</c:v>
                </c:pt>
                <c:pt idx="34">
                  <c:v>360</c:v>
                </c:pt>
              </c:numCache>
            </c:numRef>
          </c:yVal>
          <c:smooth val="1"/>
        </c:ser>
        <c:axId val="28036783"/>
        <c:axId val="51004456"/>
      </c:scatterChart>
      <c:valAx>
        <c:axId val="28036783"/>
        <c:scaling>
          <c:orientation val="minMax"/>
          <c:max val="120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-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004456"/>
        <c:crossesAt val="0"/>
        <c:crossBetween val="midCat"/>
        <c:dispUnits/>
        <c:majorUnit val="5"/>
        <c:minorUnit val="1"/>
      </c:valAx>
      <c:valAx>
        <c:axId val="51004456"/>
        <c:scaling>
          <c:orientation val="minMax"/>
          <c:max val="36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 - 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036783"/>
        <c:crossesAt val="0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Data!$F$1:$F$2</c:f>
              <c:strCache>
                <c:ptCount val="1"/>
                <c:pt idx="0">
                  <c:v>Gas Constant J / (kg 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333399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Ref>
              <c:f>Data!$A$3:$A$37</c:f>
              <c:numCache>
                <c:ptCount val="35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100</c:v>
                </c:pt>
                <c:pt idx="15">
                  <c:v>101</c:v>
                </c:pt>
                <c:pt idx="16">
                  <c:v>102</c:v>
                </c:pt>
                <c:pt idx="17">
                  <c:v>103</c:v>
                </c:pt>
                <c:pt idx="18">
                  <c:v>104</c:v>
                </c:pt>
                <c:pt idx="19">
                  <c:v>105</c:v>
                </c:pt>
                <c:pt idx="20">
                  <c:v>106</c:v>
                </c:pt>
                <c:pt idx="21">
                  <c:v>107</c:v>
                </c:pt>
                <c:pt idx="22">
                  <c:v>108</c:v>
                </c:pt>
                <c:pt idx="23">
                  <c:v>109</c:v>
                </c:pt>
                <c:pt idx="24">
                  <c:v>110</c:v>
                </c:pt>
                <c:pt idx="25">
                  <c:v>111</c:v>
                </c:pt>
                <c:pt idx="26">
                  <c:v>112</c:v>
                </c:pt>
                <c:pt idx="27">
                  <c:v>113</c:v>
                </c:pt>
                <c:pt idx="28">
                  <c:v>114</c:v>
                </c:pt>
                <c:pt idx="29">
                  <c:v>115</c:v>
                </c:pt>
                <c:pt idx="30">
                  <c:v>116</c:v>
                </c:pt>
                <c:pt idx="31">
                  <c:v>117</c:v>
                </c:pt>
                <c:pt idx="32">
                  <c:v>118</c:v>
                </c:pt>
                <c:pt idx="33">
                  <c:v>119</c:v>
                </c:pt>
                <c:pt idx="34">
                  <c:v>120</c:v>
                </c:pt>
              </c:numCache>
            </c:numRef>
          </c:xVal>
          <c:yVal>
            <c:numRef>
              <c:f>Data!$F$3:$F$37</c:f>
              <c:numCache>
                <c:ptCount val="35"/>
                <c:pt idx="0">
                  <c:v>287.16204757845514</c:v>
                </c:pt>
                <c:pt idx="1">
                  <c:v>287.219636734005</c:v>
                </c:pt>
                <c:pt idx="2">
                  <c:v>287.3024301825073</c:v>
                </c:pt>
                <c:pt idx="3">
                  <c:v>287.4183926292596</c:v>
                </c:pt>
                <c:pt idx="4">
                  <c:v>287.60178305272774</c:v>
                </c:pt>
                <c:pt idx="5">
                  <c:v>287.79215647091706</c:v>
                </c:pt>
                <c:pt idx="6">
                  <c:v>288.04505939356363</c:v>
                </c:pt>
                <c:pt idx="7">
                  <c:v>288.41121495327104</c:v>
                </c:pt>
                <c:pt idx="8">
                  <c:v>288.84385272280616</c:v>
                </c:pt>
                <c:pt idx="9">
                  <c:v>289.42839967499407</c:v>
                </c:pt>
                <c:pt idx="10">
                  <c:v>289.8696061819211</c:v>
                </c:pt>
                <c:pt idx="11">
                  <c:v>290.51140332229954</c:v>
                </c:pt>
                <c:pt idx="12">
                  <c:v>291.1839978091372</c:v>
                </c:pt>
                <c:pt idx="13">
                  <c:v>291.9508111967306</c:v>
                </c:pt>
                <c:pt idx="14">
                  <c:v>292.81166078829716</c:v>
                </c:pt>
                <c:pt idx="15">
                  <c:v>293.75599973294914</c:v>
                </c:pt>
                <c:pt idx="16">
                  <c:v>294.7714931868799</c:v>
                </c:pt>
                <c:pt idx="17">
                  <c:v>295.82278803462606</c:v>
                </c:pt>
                <c:pt idx="18">
                  <c:v>296.9551333722038</c:v>
                </c:pt>
                <c:pt idx="19">
                  <c:v>298.15488731405225</c:v>
                </c:pt>
                <c:pt idx="20">
                  <c:v>299.3843125793384</c:v>
                </c:pt>
                <c:pt idx="21">
                  <c:v>300.67168841430123</c:v>
                </c:pt>
                <c:pt idx="22">
                  <c:v>302.2017943823376</c:v>
                </c:pt>
                <c:pt idx="23">
                  <c:v>303.43311863557335</c:v>
                </c:pt>
                <c:pt idx="24">
                  <c:v>304.91175662683696</c:v>
                </c:pt>
                <c:pt idx="25">
                  <c:v>306.33492043922325</c:v>
                </c:pt>
                <c:pt idx="26">
                  <c:v>307.7000629281998</c:v>
                </c:pt>
                <c:pt idx="27">
                  <c:v>309.07150107616985</c:v>
                </c:pt>
                <c:pt idx="28">
                  <c:v>310.39223897264105</c:v>
                </c:pt>
                <c:pt idx="29">
                  <c:v>311.6188699774617</c:v>
                </c:pt>
                <c:pt idx="30">
                  <c:v>312.86186931348215</c:v>
                </c:pt>
                <c:pt idx="31">
                  <c:v>313.98568418490373</c:v>
                </c:pt>
                <c:pt idx="32">
                  <c:v>315.1186712830549</c:v>
                </c:pt>
                <c:pt idx="33">
                  <c:v>316.2752023748987</c:v>
                </c:pt>
                <c:pt idx="34">
                  <c:v>317.3067306730673</c:v>
                </c:pt>
              </c:numCache>
            </c:numRef>
          </c:yVal>
          <c:smooth val="1"/>
        </c:ser>
        <c:axId val="56386921"/>
        <c:axId val="37720242"/>
      </c:scatterChart>
      <c:valAx>
        <c:axId val="56386921"/>
        <c:scaling>
          <c:orientation val="minMax"/>
          <c:max val="120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-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720242"/>
        <c:crossesAt val="285"/>
        <c:crossBetween val="midCat"/>
        <c:dispUnits/>
        <c:majorUnit val="5"/>
        <c:minorUnit val="1"/>
      </c:valAx>
      <c:valAx>
        <c:axId val="37720242"/>
        <c:scaling>
          <c:orientation val="minMax"/>
          <c:max val="320"/>
          <c:min val="2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Gas Constant  -  J / (kg 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386921"/>
        <c:crossesAt val="0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</xdr:colOff>
      <xdr:row>38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91490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19</xdr:row>
      <xdr:rowOff>0</xdr:rowOff>
    </xdr:from>
    <xdr:to>
      <xdr:col>8</xdr:col>
      <xdr:colOff>9525</xdr:colOff>
      <xdr:row>22</xdr:row>
      <xdr:rowOff>19050</xdr:rowOff>
    </xdr:to>
    <xdr:pic>
      <xdr:nvPicPr>
        <xdr:cNvPr id="2" name="cmdAtmosphe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3076575"/>
          <a:ext cx="9810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49425" cy="7419975"/>
    <xdr:graphicFrame>
      <xdr:nvGraphicFramePr>
        <xdr:cNvPr id="1" name="Shape 1025"/>
        <xdr:cNvGraphicFramePr/>
      </xdr:nvGraphicFramePr>
      <xdr:xfrm>
        <a:off x="0" y="0"/>
        <a:ext cx="144494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godemar.github.io/FlightMechanics4Pilots/mypages/international-standard-atmospher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K41"/>
  <sheetViews>
    <sheetView tabSelected="1" workbookViewId="0" topLeftCell="A1">
      <selection activeCell="G13" sqref="G13"/>
    </sheetView>
  </sheetViews>
  <sheetFormatPr defaultColWidth="9.140625" defaultRowHeight="12.75"/>
  <cols>
    <col min="1" max="10" width="14.7109375" style="2" customWidth="1"/>
    <col min="11" max="11" width="16.7109375" style="2" customWidth="1"/>
    <col min="12" max="16384" width="14.7109375" style="2" customWidth="1"/>
  </cols>
  <sheetData>
    <row r="1" spans="6:7" ht="12.75">
      <c r="F1" s="17" t="s">
        <v>22</v>
      </c>
      <c r="G1" s="18" t="s">
        <v>23</v>
      </c>
    </row>
    <row r="2" ht="12.75"/>
    <row r="3" ht="12.75"/>
    <row r="4" spans="8:11" ht="12.75">
      <c r="H4" s="20" t="s">
        <v>37</v>
      </c>
      <c r="K4" s="4"/>
    </row>
    <row r="5" ht="12.75">
      <c r="K5" s="4"/>
    </row>
    <row r="6" spans="7:11" ht="12.75">
      <c r="G6" s="2" t="s">
        <v>24</v>
      </c>
      <c r="H6" s="2" t="s">
        <v>34</v>
      </c>
      <c r="I6" s="2" t="s">
        <v>2</v>
      </c>
      <c r="K6" s="4"/>
    </row>
    <row r="7" spans="7:11" ht="12.75">
      <c r="G7" s="2" t="s">
        <v>25</v>
      </c>
      <c r="H7" s="2" t="s">
        <v>7</v>
      </c>
      <c r="I7" s="2" t="s">
        <v>27</v>
      </c>
      <c r="J7" s="3"/>
      <c r="K7" s="1"/>
    </row>
    <row r="8" spans="7:9" ht="12.75">
      <c r="G8" s="2" t="s">
        <v>3</v>
      </c>
      <c r="H8" s="2" t="s">
        <v>8</v>
      </c>
      <c r="I8" s="2" t="s">
        <v>29</v>
      </c>
    </row>
    <row r="9" spans="7:9" ht="12.75">
      <c r="G9" s="2">
        <v>6356.766</v>
      </c>
      <c r="H9" s="19">
        <v>287.052874</v>
      </c>
      <c r="I9" s="2">
        <v>0.01</v>
      </c>
    </row>
    <row r="10" ht="12.75"/>
    <row r="11" spans="7:9" ht="12.75">
      <c r="G11" s="2" t="s">
        <v>2</v>
      </c>
      <c r="H11" s="2" t="s">
        <v>26</v>
      </c>
      <c r="I11" s="2" t="s">
        <v>7</v>
      </c>
    </row>
    <row r="12" spans="7:9" ht="12.75">
      <c r="G12" s="2" t="s">
        <v>3</v>
      </c>
      <c r="H12" s="2" t="s">
        <v>28</v>
      </c>
      <c r="I12" s="2" t="s">
        <v>8</v>
      </c>
    </row>
    <row r="13" spans="7:11" ht="12.75">
      <c r="G13" s="26">
        <v>0</v>
      </c>
      <c r="H13" s="38">
        <v>9.80665</v>
      </c>
      <c r="I13" s="38">
        <v>287.052874</v>
      </c>
      <c r="J13" s="3"/>
      <c r="K13" s="4"/>
    </row>
    <row r="14" ht="12.75">
      <c r="J14" s="3"/>
    </row>
    <row r="15" spans="7:9" ht="12.75">
      <c r="G15" s="4" t="s">
        <v>5</v>
      </c>
      <c r="H15" s="2" t="s">
        <v>4</v>
      </c>
      <c r="I15" s="2" t="s">
        <v>6</v>
      </c>
    </row>
    <row r="16" spans="7:9" ht="12.75">
      <c r="G16" s="4" t="s">
        <v>9</v>
      </c>
      <c r="H16" s="2" t="s">
        <v>0</v>
      </c>
      <c r="I16" s="2" t="s">
        <v>1</v>
      </c>
    </row>
    <row r="17" spans="7:9" ht="12.75">
      <c r="G17" s="35">
        <v>1.2250000010542619</v>
      </c>
      <c r="H17" s="36">
        <v>101325</v>
      </c>
      <c r="I17" s="37">
        <v>288.15</v>
      </c>
    </row>
    <row r="18" ht="12.75"/>
    <row r="19" ht="12.75"/>
    <row r="20" spans="7:10" ht="12.75">
      <c r="G20" s="20"/>
      <c r="J20" s="20"/>
    </row>
    <row r="21" spans="7:10" ht="12.75">
      <c r="G21" s="20"/>
      <c r="J21" s="20"/>
    </row>
    <row r="22" ht="12.75"/>
    <row r="23" ht="12.75"/>
    <row r="24" ht="12.75"/>
    <row r="25" ht="12.75">
      <c r="H25" s="26" t="s">
        <v>45</v>
      </c>
    </row>
    <row r="26" ht="12.75">
      <c r="H26" s="24"/>
    </row>
    <row r="27" spans="7:9" ht="12.75">
      <c r="G27" s="31" t="s">
        <v>43</v>
      </c>
      <c r="I27" s="31" t="s">
        <v>44</v>
      </c>
    </row>
    <row r="28" spans="7:9" ht="12.75">
      <c r="G28" s="2" t="s">
        <v>33</v>
      </c>
      <c r="I28" s="31" t="s">
        <v>35</v>
      </c>
    </row>
    <row r="29" ht="12.75"/>
    <row r="30" ht="12.75">
      <c r="H30" s="39" t="s">
        <v>49</v>
      </c>
    </row>
    <row r="31" ht="12.75">
      <c r="H31" s="39" t="s">
        <v>48</v>
      </c>
    </row>
    <row r="32" ht="12.75"/>
    <row r="33" ht="12.75"/>
    <row r="34" ht="12.75"/>
    <row r="35" ht="12.75"/>
    <row r="36" ht="12.75"/>
    <row r="37" ht="12.75"/>
    <row r="38" ht="12.75"/>
    <row r="39" ht="12.75"/>
    <row r="41" ht="12.75">
      <c r="C41" s="40" t="s">
        <v>38</v>
      </c>
    </row>
  </sheetData>
  <hyperlinks>
    <hyperlink ref="G1" r:id="rId1" display="https://agodemar.github.io/FlightMechanics4Pilots/mypages/international-standard-atmosphere/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7"/>
  <sheetViews>
    <sheetView workbookViewId="0" topLeftCell="A1">
      <selection activeCell="I17" sqref="I17"/>
    </sheetView>
  </sheetViews>
  <sheetFormatPr defaultColWidth="9.140625" defaultRowHeight="12.75"/>
  <cols>
    <col min="1" max="1" width="15.7109375" style="2" customWidth="1"/>
    <col min="2" max="2" width="15.7109375" style="1" customWidth="1"/>
    <col min="3" max="3" width="15.7109375" style="4" customWidth="1"/>
    <col min="4" max="7" width="15.7109375" style="3" customWidth="1"/>
    <col min="8" max="8" width="15.7109375" style="1" customWidth="1"/>
    <col min="9" max="9" width="15.7109375" style="5" customWidth="1"/>
    <col min="10" max="16384" width="15.7109375" style="1" customWidth="1"/>
  </cols>
  <sheetData>
    <row r="1" spans="1:12" ht="12.75">
      <c r="A1" s="31" t="s">
        <v>2</v>
      </c>
      <c r="B1" s="15" t="s">
        <v>4</v>
      </c>
      <c r="C1" s="32" t="s">
        <v>5</v>
      </c>
      <c r="D1" s="14" t="s">
        <v>6</v>
      </c>
      <c r="E1" s="31" t="s">
        <v>10</v>
      </c>
      <c r="F1" s="14" t="s">
        <v>7</v>
      </c>
      <c r="G1" s="14" t="s">
        <v>7</v>
      </c>
      <c r="I1" s="8" t="s">
        <v>18</v>
      </c>
      <c r="J1" s="9"/>
      <c r="L1" s="28" t="s">
        <v>42</v>
      </c>
    </row>
    <row r="2" spans="1:12" ht="12.75">
      <c r="A2" s="31" t="s">
        <v>3</v>
      </c>
      <c r="B2" s="15" t="s">
        <v>0</v>
      </c>
      <c r="C2" s="32" t="s">
        <v>9</v>
      </c>
      <c r="D2" s="14" t="s">
        <v>1</v>
      </c>
      <c r="E2" s="31" t="s">
        <v>11</v>
      </c>
      <c r="F2" s="14" t="s">
        <v>8</v>
      </c>
      <c r="G2" s="14" t="s">
        <v>8</v>
      </c>
      <c r="I2" s="8" t="s">
        <v>19</v>
      </c>
      <c r="J2" s="9"/>
      <c r="L2" s="28" t="s">
        <v>41</v>
      </c>
    </row>
    <row r="3" spans="1:10" ht="12.75">
      <c r="A3" s="27">
        <v>86</v>
      </c>
      <c r="B3" s="28">
        <v>0.37338</v>
      </c>
      <c r="C3" s="29">
        <v>6.958E-06</v>
      </c>
      <c r="D3" s="30">
        <v>186.87</v>
      </c>
      <c r="E3" s="2">
        <v>0</v>
      </c>
      <c r="F3" s="3">
        <f>B3/(C3*D3)</f>
        <v>287.16204757845514</v>
      </c>
      <c r="G3" s="7">
        <f aca="true" t="shared" si="0" ref="G3:G37">$J$4*A3^5+$J$5*A3^4+$J$6*A3^3+$J$7*A3^2+$J$8*A3+$J$9</f>
        <v>287.1164130074394</v>
      </c>
      <c r="I3" s="10"/>
      <c r="J3" s="11"/>
    </row>
    <row r="4" spans="1:10" ht="12.75">
      <c r="A4" s="27">
        <v>87</v>
      </c>
      <c r="B4" s="28">
        <v>0.31259</v>
      </c>
      <c r="C4" s="29">
        <v>5.824E-06</v>
      </c>
      <c r="D4" s="30">
        <v>186.87</v>
      </c>
      <c r="E4" s="2">
        <f aca="true" t="shared" si="1" ref="E4:E37">(D4-D3)/(A4-A3)</f>
        <v>0</v>
      </c>
      <c r="F4" s="3">
        <f>B4/(C4*D4)</f>
        <v>287.219636734005</v>
      </c>
      <c r="G4" s="7">
        <f t="shared" si="0"/>
        <v>287.21597269985796</v>
      </c>
      <c r="I4" s="15" t="s">
        <v>12</v>
      </c>
      <c r="J4" s="16">
        <f>INDEX(LINEST(F3:F37,A3:A37^{1,2,3,4,5}),1)</f>
        <v>4.2739501938133096E-07</v>
      </c>
    </row>
    <row r="5" spans="1:10" ht="12.75">
      <c r="A5" s="27">
        <v>88</v>
      </c>
      <c r="B5" s="28">
        <v>0.26173</v>
      </c>
      <c r="C5" s="29">
        <v>4.875E-06</v>
      </c>
      <c r="D5" s="30">
        <v>186.87</v>
      </c>
      <c r="E5" s="2">
        <f t="shared" si="1"/>
        <v>0</v>
      </c>
      <c r="F5" s="3">
        <f>B5/(C5*D5)</f>
        <v>287.3024301825073</v>
      </c>
      <c r="G5" s="7">
        <f t="shared" si="0"/>
        <v>287.32431473636825</v>
      </c>
      <c r="I5" s="15" t="s">
        <v>13</v>
      </c>
      <c r="J5" s="16">
        <f>INDEX(LINEST(F3:F37,A3:A37^{1,2,3,4,5}),2)</f>
        <v>-0.0002556051362169572</v>
      </c>
    </row>
    <row r="6" spans="1:10" ht="12.75">
      <c r="A6" s="27">
        <v>89</v>
      </c>
      <c r="B6" s="28">
        <v>0.21919</v>
      </c>
      <c r="C6" s="29">
        <v>4.081E-06</v>
      </c>
      <c r="D6" s="30">
        <v>186.87</v>
      </c>
      <c r="E6" s="2">
        <f t="shared" si="1"/>
        <v>0</v>
      </c>
      <c r="F6" s="3">
        <f>B6/(C6*D6)</f>
        <v>287.4183926292596</v>
      </c>
      <c r="G6" s="7">
        <f t="shared" si="0"/>
        <v>287.45525776374416</v>
      </c>
      <c r="I6" s="15" t="s">
        <v>14</v>
      </c>
      <c r="J6" s="16">
        <f>INDEX(LINEST(F3:F37,A3:A37^{1,2,3,4,5}),3)</f>
        <v>0.059041405810917325</v>
      </c>
    </row>
    <row r="7" spans="1:10" ht="12.75">
      <c r="A7" s="27">
        <v>90</v>
      </c>
      <c r="B7" s="28">
        <v>0.18359</v>
      </c>
      <c r="C7" s="29">
        <v>3.416E-06</v>
      </c>
      <c r="D7" s="30">
        <v>186.87</v>
      </c>
      <c r="E7" s="2">
        <f t="shared" si="1"/>
        <v>0</v>
      </c>
      <c r="F7" s="3">
        <f>B7/(C7*D7)</f>
        <v>287.60178305272774</v>
      </c>
      <c r="G7" s="7">
        <f t="shared" si="0"/>
        <v>287.6209991968717</v>
      </c>
      <c r="I7" s="15" t="s">
        <v>15</v>
      </c>
      <c r="J7" s="16">
        <f>INDEX(LINEST(F3:F37,A3:A37^{1,2,3,4,5}),4)</f>
        <v>-6.611703424619161</v>
      </c>
    </row>
    <row r="8" spans="1:10" ht="12.75">
      <c r="A8" s="27">
        <v>91</v>
      </c>
      <c r="B8" s="28">
        <v>0.15381</v>
      </c>
      <c r="C8" s="29">
        <v>2.86E-06</v>
      </c>
      <c r="D8" s="30">
        <v>186.87</v>
      </c>
      <c r="E8" s="2">
        <f t="shared" si="1"/>
        <v>0</v>
      </c>
      <c r="F8" s="3">
        <f aca="true" t="shared" si="2" ref="F8:F37">B8/(C8*D8)</f>
        <v>287.79215647091706</v>
      </c>
      <c r="G8" s="7">
        <f t="shared" si="0"/>
        <v>287.83216650619215</v>
      </c>
      <c r="I8" s="15" t="s">
        <v>16</v>
      </c>
      <c r="J8" s="16">
        <f>INDEX(LINEST(F3:F37,A3:A37^{1,2,3,4,5}),5)</f>
        <v>360.72490771724614</v>
      </c>
    </row>
    <row r="9" spans="1:10" ht="12.75">
      <c r="A9" s="27">
        <v>92</v>
      </c>
      <c r="B9" s="28">
        <v>0.12887</v>
      </c>
      <c r="C9" s="29">
        <v>2.393E-06</v>
      </c>
      <c r="D9" s="30">
        <v>186.96</v>
      </c>
      <c r="E9" s="24">
        <f t="shared" si="1"/>
        <v>0.09000000000000341</v>
      </c>
      <c r="F9" s="3">
        <f t="shared" si="2"/>
        <v>288.04505939356363</v>
      </c>
      <c r="G9" s="7">
        <f t="shared" si="0"/>
        <v>288.09786850508317</v>
      </c>
      <c r="I9" s="15" t="s">
        <v>17</v>
      </c>
      <c r="J9" s="16">
        <f>INDEX(LINEST(F3:F37,A3:A37^{1,2,3,4,5}),6)</f>
        <v>-7417.479654849067</v>
      </c>
    </row>
    <row r="10" spans="1:7" ht="12.75">
      <c r="A10" s="27">
        <v>93</v>
      </c>
      <c r="B10" s="28">
        <v>0.10801</v>
      </c>
      <c r="C10" s="29">
        <v>2E-06</v>
      </c>
      <c r="D10" s="30">
        <v>187.25</v>
      </c>
      <c r="E10" s="24">
        <f t="shared" si="1"/>
        <v>0.28999999999999204</v>
      </c>
      <c r="F10" s="3">
        <f t="shared" si="2"/>
        <v>288.41121495327104</v>
      </c>
      <c r="G10" s="7">
        <f t="shared" si="0"/>
        <v>288.4257466372728</v>
      </c>
    </row>
    <row r="11" spans="1:7" ht="12.75">
      <c r="A11" s="27">
        <v>94</v>
      </c>
      <c r="B11" s="28">
        <v>0.09056</v>
      </c>
      <c r="C11" s="29">
        <v>1.67E-06</v>
      </c>
      <c r="D11" s="30">
        <v>187.74</v>
      </c>
      <c r="E11" s="24">
        <f t="shared" si="1"/>
        <v>0.4900000000000091</v>
      </c>
      <c r="F11" s="3">
        <f t="shared" si="2"/>
        <v>288.84385272280616</v>
      </c>
      <c r="G11" s="7">
        <f t="shared" si="0"/>
        <v>288.8220262642062</v>
      </c>
    </row>
    <row r="12" spans="1:10" ht="12.75">
      <c r="A12" s="27">
        <v>95</v>
      </c>
      <c r="B12" s="28">
        <v>0.075966</v>
      </c>
      <c r="C12" s="29">
        <v>1.393E-06</v>
      </c>
      <c r="D12" s="30">
        <v>188.42</v>
      </c>
      <c r="E12" s="24">
        <f t="shared" si="1"/>
        <v>0.6799999999999784</v>
      </c>
      <c r="F12" s="3">
        <f t="shared" si="2"/>
        <v>289.42839967499407</v>
      </c>
      <c r="G12" s="7">
        <f t="shared" si="0"/>
        <v>289.29156795249946</v>
      </c>
      <c r="I12" s="12" t="s">
        <v>20</v>
      </c>
      <c r="J12" s="6"/>
    </row>
    <row r="13" spans="1:10" ht="12.75">
      <c r="A13" s="27">
        <v>96</v>
      </c>
      <c r="B13" s="28">
        <v>0.063765</v>
      </c>
      <c r="C13" s="29">
        <v>1.162E-06</v>
      </c>
      <c r="D13" s="30">
        <v>189.31</v>
      </c>
      <c r="E13" s="24">
        <f t="shared" si="1"/>
        <v>0.8900000000000148</v>
      </c>
      <c r="F13" s="3">
        <f t="shared" si="2"/>
        <v>289.8696061819211</v>
      </c>
      <c r="G13" s="7">
        <f t="shared" si="0"/>
        <v>289.8379187613209</v>
      </c>
      <c r="I13" s="12" t="s">
        <v>21</v>
      </c>
      <c r="J13" s="6"/>
    </row>
    <row r="14" spans="1:9" ht="12.75">
      <c r="A14" s="27">
        <v>97</v>
      </c>
      <c r="B14" s="28">
        <v>0.053571</v>
      </c>
      <c r="C14" s="29">
        <v>9.685E-07</v>
      </c>
      <c r="D14" s="30">
        <v>190.4</v>
      </c>
      <c r="E14" s="24">
        <f t="shared" si="1"/>
        <v>1.0900000000000034</v>
      </c>
      <c r="F14" s="3">
        <f t="shared" si="2"/>
        <v>290.51140332229954</v>
      </c>
      <c r="G14" s="7">
        <f t="shared" si="0"/>
        <v>290.4633635297905</v>
      </c>
      <c r="I14" s="13"/>
    </row>
    <row r="15" spans="1:9" ht="12.75">
      <c r="A15" s="27">
        <v>98</v>
      </c>
      <c r="B15" s="28">
        <v>0.045057</v>
      </c>
      <c r="C15" s="29">
        <v>8.071E-07</v>
      </c>
      <c r="D15" s="30">
        <v>191.72</v>
      </c>
      <c r="E15" s="24">
        <f t="shared" si="1"/>
        <v>1.3199999999999932</v>
      </c>
      <c r="F15" s="3">
        <f t="shared" si="2"/>
        <v>291.1839978091372</v>
      </c>
      <c r="G15" s="7">
        <f t="shared" si="0"/>
        <v>291.1689761643538</v>
      </c>
      <c r="I15" s="16" t="s">
        <v>10</v>
      </c>
    </row>
    <row r="16" spans="1:9" ht="12.75">
      <c r="A16" s="27">
        <v>99</v>
      </c>
      <c r="B16" s="28">
        <v>0.037948</v>
      </c>
      <c r="C16" s="29">
        <v>6.725E-07</v>
      </c>
      <c r="D16" s="30">
        <v>193.28</v>
      </c>
      <c r="E16" s="24">
        <f t="shared" si="1"/>
        <v>1.5600000000000023</v>
      </c>
      <c r="F16" s="3">
        <f t="shared" si="2"/>
        <v>291.9508111967306</v>
      </c>
      <c r="G16" s="7">
        <f t="shared" si="0"/>
        <v>291.9546709262613</v>
      </c>
      <c r="I16" s="16" t="s">
        <v>11</v>
      </c>
    </row>
    <row r="17" spans="1:9" ht="12.75">
      <c r="A17" s="27">
        <v>100</v>
      </c>
      <c r="B17" s="28">
        <v>0.032011</v>
      </c>
      <c r="C17" s="29">
        <v>5.604E-07</v>
      </c>
      <c r="D17" s="30">
        <v>195.08</v>
      </c>
      <c r="E17" s="24">
        <f t="shared" si="1"/>
        <v>1.8000000000000114</v>
      </c>
      <c r="F17" s="3">
        <f t="shared" si="2"/>
        <v>292.81166078829716</v>
      </c>
      <c r="G17" s="7">
        <f t="shared" si="0"/>
        <v>292.81925371886973</v>
      </c>
      <c r="I17" s="25">
        <f>(D27-D8)/(A27-A8)</f>
        <v>2.796315789473684</v>
      </c>
    </row>
    <row r="18" spans="1:7" ht="12.75">
      <c r="A18" s="27">
        <v>101</v>
      </c>
      <c r="B18" s="28">
        <v>0.027192</v>
      </c>
      <c r="C18" s="29">
        <v>4.695E-07</v>
      </c>
      <c r="D18" s="30">
        <v>197.16</v>
      </c>
      <c r="E18" s="24">
        <f t="shared" si="1"/>
        <v>2.079999999999984</v>
      </c>
      <c r="F18" s="3">
        <f t="shared" si="2"/>
        <v>293.75599973294914</v>
      </c>
      <c r="G18" s="7">
        <f t="shared" si="0"/>
        <v>293.76047337511045</v>
      </c>
    </row>
    <row r="19" spans="1:7" ht="12.75">
      <c r="A19" s="27">
        <v>102</v>
      </c>
      <c r="B19" s="28">
        <v>0.023144</v>
      </c>
      <c r="C19" s="29">
        <v>3.935E-07</v>
      </c>
      <c r="D19" s="30">
        <v>199.53</v>
      </c>
      <c r="E19" s="24">
        <f t="shared" si="1"/>
        <v>2.3700000000000045</v>
      </c>
      <c r="F19" s="3">
        <f t="shared" si="2"/>
        <v>294.7714931868799</v>
      </c>
      <c r="G19" s="7">
        <f t="shared" si="0"/>
        <v>294.7750729449217</v>
      </c>
    </row>
    <row r="20" spans="1:12" ht="12.75">
      <c r="A20" s="27">
        <v>103</v>
      </c>
      <c r="B20" s="28">
        <v>0.019742</v>
      </c>
      <c r="C20" s="29">
        <v>3.3E-07</v>
      </c>
      <c r="D20" s="30">
        <v>202.23</v>
      </c>
      <c r="E20" s="24">
        <f t="shared" si="1"/>
        <v>2.6999999999999886</v>
      </c>
      <c r="F20" s="3">
        <f t="shared" si="2"/>
        <v>295.82278803462606</v>
      </c>
      <c r="G20" s="7">
        <f t="shared" si="0"/>
        <v>295.858840982557</v>
      </c>
      <c r="I20" s="2" t="s">
        <v>30</v>
      </c>
      <c r="J20" s="2" t="s">
        <v>6</v>
      </c>
      <c r="K20" s="2" t="s">
        <v>31</v>
      </c>
      <c r="L20" s="2" t="s">
        <v>6</v>
      </c>
    </row>
    <row r="21" spans="1:12" ht="12.75">
      <c r="A21" s="27">
        <v>104</v>
      </c>
      <c r="B21" s="28">
        <v>0.016882</v>
      </c>
      <c r="C21" s="29">
        <v>2.769E-07</v>
      </c>
      <c r="D21" s="30">
        <v>205.31</v>
      </c>
      <c r="E21" s="24">
        <f t="shared" si="1"/>
        <v>3.0800000000000125</v>
      </c>
      <c r="F21" s="3">
        <f t="shared" si="2"/>
        <v>296.9551333722038</v>
      </c>
      <c r="G21" s="7">
        <f t="shared" si="0"/>
        <v>297.0066628340537</v>
      </c>
      <c r="I21" s="2" t="s">
        <v>2</v>
      </c>
      <c r="J21" s="2" t="s">
        <v>32</v>
      </c>
      <c r="K21" s="2" t="s">
        <v>2</v>
      </c>
      <c r="L21" s="2" t="s">
        <v>32</v>
      </c>
    </row>
    <row r="22" spans="1:12" ht="12.75">
      <c r="A22" s="27">
        <v>105</v>
      </c>
      <c r="B22" s="28">
        <v>0.014477</v>
      </c>
      <c r="C22" s="29">
        <v>2.325E-07</v>
      </c>
      <c r="D22" s="30">
        <v>208.84</v>
      </c>
      <c r="E22" s="24">
        <f t="shared" si="1"/>
        <v>3.530000000000001</v>
      </c>
      <c r="F22" s="3">
        <f t="shared" si="2"/>
        <v>298.15488731405225</v>
      </c>
      <c r="G22" s="7">
        <f t="shared" si="0"/>
        <v>298.21257192464327</v>
      </c>
      <c r="I22" s="2" t="s">
        <v>39</v>
      </c>
      <c r="J22" s="2" t="s">
        <v>40</v>
      </c>
      <c r="K22" s="2" t="s">
        <v>3</v>
      </c>
      <c r="L22" s="2" t="s">
        <v>11</v>
      </c>
    </row>
    <row r="23" spans="1:12" ht="12.75">
      <c r="A23" s="27">
        <v>106</v>
      </c>
      <c r="B23" s="28">
        <v>0.012454</v>
      </c>
      <c r="C23" s="29">
        <v>1.954E-07</v>
      </c>
      <c r="D23" s="30">
        <v>212.89</v>
      </c>
      <c r="E23" s="24">
        <f t="shared" si="1"/>
        <v>4.049999999999983</v>
      </c>
      <c r="F23" s="3">
        <f t="shared" si="2"/>
        <v>299.3843125793384</v>
      </c>
      <c r="G23" s="7">
        <f t="shared" si="0"/>
        <v>299.4698010460961</v>
      </c>
      <c r="I23" s="27">
        <v>0</v>
      </c>
      <c r="J23" s="33">
        <v>-6.5</v>
      </c>
      <c r="K23" s="2">
        <f>I23*Calc!$G$9/(Calc!$G$9-I23)</f>
        <v>0</v>
      </c>
      <c r="L23" s="19">
        <f aca="true" t="shared" si="3" ref="L23:L32">J23*(I24-I23)/(K24-K23)</f>
        <v>-6.4887521422056444</v>
      </c>
    </row>
    <row r="24" spans="1:12" ht="12.75">
      <c r="A24" s="27">
        <v>107</v>
      </c>
      <c r="B24" s="28">
        <v>0.010751</v>
      </c>
      <c r="C24" s="29">
        <v>1.643E-07</v>
      </c>
      <c r="D24" s="30">
        <v>217.63</v>
      </c>
      <c r="E24" s="24">
        <f t="shared" si="1"/>
        <v>4.740000000000009</v>
      </c>
      <c r="F24" s="3">
        <f t="shared" si="2"/>
        <v>300.67168841430123</v>
      </c>
      <c r="G24" s="7">
        <f t="shared" si="0"/>
        <v>300.77083364415375</v>
      </c>
      <c r="I24" s="27">
        <v>11</v>
      </c>
      <c r="J24" s="33">
        <v>0</v>
      </c>
      <c r="K24" s="2">
        <f>I24*Calc!$G$9/(Calc!$G$9-I24)</f>
        <v>11.019067832000108</v>
      </c>
      <c r="L24" s="19">
        <f t="shared" si="3"/>
        <v>0</v>
      </c>
    </row>
    <row r="25" spans="1:12" ht="12.75">
      <c r="A25" s="27">
        <v>108</v>
      </c>
      <c r="B25" s="28">
        <v>0.0093188</v>
      </c>
      <c r="C25" s="29">
        <v>1.381E-07</v>
      </c>
      <c r="D25" s="30">
        <v>223.29</v>
      </c>
      <c r="E25" s="24">
        <f t="shared" si="1"/>
        <v>5.659999999999997</v>
      </c>
      <c r="F25" s="3">
        <f t="shared" si="2"/>
        <v>302.2017943823376</v>
      </c>
      <c r="G25" s="7">
        <f t="shared" si="0"/>
        <v>302.1074551059537</v>
      </c>
      <c r="I25" s="27">
        <v>20</v>
      </c>
      <c r="J25" s="33">
        <v>1</v>
      </c>
      <c r="K25" s="2">
        <f>I25*Calc!$G$9/(Calc!$G$9-I25)</f>
        <v>20.06312368170136</v>
      </c>
      <c r="L25" s="19">
        <f t="shared" si="3"/>
        <v>0.9918355780479747</v>
      </c>
    </row>
    <row r="26" spans="1:12" ht="12.75">
      <c r="A26" s="27">
        <v>109</v>
      </c>
      <c r="B26" s="28">
        <v>0.0081142</v>
      </c>
      <c r="C26" s="29">
        <v>1.161E-07</v>
      </c>
      <c r="D26" s="30">
        <v>230.33</v>
      </c>
      <c r="E26" s="24">
        <f t="shared" si="1"/>
        <v>7.0400000000000205</v>
      </c>
      <c r="F26" s="3">
        <f t="shared" si="2"/>
        <v>303.43311863557335</v>
      </c>
      <c r="G26" s="7">
        <f t="shared" si="0"/>
        <v>303.470804047447</v>
      </c>
      <c r="I26" s="27">
        <v>32</v>
      </c>
      <c r="J26" s="33">
        <v>2.8</v>
      </c>
      <c r="K26" s="2">
        <f>I26*Calc!$G$9/(Calc!$G$9-I26)</f>
        <v>32.1619032229809</v>
      </c>
      <c r="L26" s="19">
        <f t="shared" si="3"/>
        <v>2.765306647315189</v>
      </c>
    </row>
    <row r="27" spans="1:12" ht="12.75">
      <c r="A27" s="27">
        <v>110</v>
      </c>
      <c r="B27" s="28">
        <v>0.0071042</v>
      </c>
      <c r="C27" s="29">
        <v>9.708E-08</v>
      </c>
      <c r="D27" s="30">
        <v>240</v>
      </c>
      <c r="E27" s="24">
        <f t="shared" si="1"/>
        <v>9.669999999999987</v>
      </c>
      <c r="F27" s="3">
        <f t="shared" si="2"/>
        <v>304.91175662683696</v>
      </c>
      <c r="G27" s="7">
        <f t="shared" si="0"/>
        <v>304.8514236006922</v>
      </c>
      <c r="I27" s="27">
        <v>47</v>
      </c>
      <c r="J27" s="33">
        <v>0</v>
      </c>
      <c r="K27" s="2">
        <f>I27*Calc!$G$9/(Calc!$G$9-I27)</f>
        <v>47.35009222212044</v>
      </c>
      <c r="L27" s="19">
        <f t="shared" si="3"/>
        <v>0</v>
      </c>
    </row>
    <row r="28" spans="1:12" ht="12.75">
      <c r="A28" s="27">
        <v>111</v>
      </c>
      <c r="B28" s="28">
        <v>0.0062614</v>
      </c>
      <c r="C28" s="29">
        <v>8.111E-08</v>
      </c>
      <c r="D28" s="30">
        <v>252</v>
      </c>
      <c r="E28" s="2">
        <f t="shared" si="1"/>
        <v>12</v>
      </c>
      <c r="F28" s="3">
        <f t="shared" si="2"/>
        <v>306.33492043922325</v>
      </c>
      <c r="G28" s="7">
        <f t="shared" si="0"/>
        <v>306.239312701382</v>
      </c>
      <c r="I28" s="27">
        <v>51</v>
      </c>
      <c r="J28" s="33">
        <v>-2.8</v>
      </c>
      <c r="K28" s="2">
        <f>I28*Calc!$G$9/(Calc!$G$9-I28)</f>
        <v>51.41247962579011</v>
      </c>
      <c r="L28" s="19">
        <f t="shared" si="3"/>
        <v>-2.7465128906690133</v>
      </c>
    </row>
    <row r="29" spans="1:12" ht="12.75">
      <c r="A29" s="27">
        <v>112</v>
      </c>
      <c r="B29" s="28">
        <v>0.0055547</v>
      </c>
      <c r="C29" s="29">
        <v>6.838E-08</v>
      </c>
      <c r="D29" s="30">
        <v>264</v>
      </c>
      <c r="E29" s="2">
        <f t="shared" si="1"/>
        <v>12</v>
      </c>
      <c r="F29" s="3">
        <f t="shared" si="2"/>
        <v>307.7000629281998</v>
      </c>
      <c r="G29" s="7">
        <f t="shared" si="0"/>
        <v>307.6239773761954</v>
      </c>
      <c r="I29" s="27">
        <v>71</v>
      </c>
      <c r="J29" s="33">
        <v>-2</v>
      </c>
      <c r="K29" s="2">
        <f>I29*Calc!$G$9/(Calc!$G$9-I29)</f>
        <v>71.80197067469582</v>
      </c>
      <c r="L29" s="19">
        <f t="shared" si="3"/>
        <v>-1.951263182908138</v>
      </c>
    </row>
    <row r="30" spans="1:12" ht="12.75">
      <c r="A30" s="27">
        <v>113</v>
      </c>
      <c r="B30" s="28">
        <v>0.004957</v>
      </c>
      <c r="C30" s="29">
        <v>5.811E-08</v>
      </c>
      <c r="D30" s="30">
        <v>276</v>
      </c>
      <c r="E30" s="2">
        <f t="shared" si="1"/>
        <v>12</v>
      </c>
      <c r="F30" s="3">
        <f t="shared" si="2"/>
        <v>309.07150107616985</v>
      </c>
      <c r="G30" s="7">
        <f t="shared" si="0"/>
        <v>308.99448203016436</v>
      </c>
      <c r="I30" s="27">
        <v>84.852</v>
      </c>
      <c r="J30" s="33">
        <v>0</v>
      </c>
      <c r="K30" s="27">
        <f>I30*Calc!$G$9/(Calc!$G$9-I30)</f>
        <v>85.99995290624202</v>
      </c>
      <c r="L30" s="34">
        <f t="shared" si="3"/>
        <v>0</v>
      </c>
    </row>
    <row r="31" spans="1:12" ht="12.75">
      <c r="A31" s="27">
        <v>114</v>
      </c>
      <c r="B31" s="28">
        <v>0.0044473</v>
      </c>
      <c r="C31" s="29">
        <v>4.975E-08</v>
      </c>
      <c r="D31" s="30">
        <v>288</v>
      </c>
      <c r="E31" s="2">
        <f t="shared" si="1"/>
        <v>12</v>
      </c>
      <c r="F31" s="3">
        <f t="shared" si="2"/>
        <v>310.39223897264105</v>
      </c>
      <c r="G31" s="7">
        <f t="shared" si="0"/>
        <v>310.3395007341569</v>
      </c>
      <c r="I31" s="31">
        <v>89.71575590844428</v>
      </c>
      <c r="J31" s="22">
        <v>2.885411434359751</v>
      </c>
      <c r="K31" s="27">
        <f>I31*Calc!$G$9/(Calc!$G$9-I31)</f>
        <v>91.00007892241914</v>
      </c>
      <c r="L31" s="23">
        <f t="shared" si="3"/>
        <v>2.7963</v>
      </c>
    </row>
    <row r="32" spans="1:12" ht="12.75">
      <c r="A32" s="27">
        <v>115</v>
      </c>
      <c r="B32" s="28">
        <v>0.0040096</v>
      </c>
      <c r="C32" s="29">
        <v>4.289E-08</v>
      </c>
      <c r="D32" s="30">
        <v>300</v>
      </c>
      <c r="E32" s="2">
        <f t="shared" si="1"/>
        <v>12</v>
      </c>
      <c r="F32" s="3">
        <f t="shared" si="2"/>
        <v>311.6188699774617</v>
      </c>
      <c r="G32" s="7">
        <f t="shared" si="0"/>
        <v>311.6473685121855</v>
      </c>
      <c r="I32" s="31">
        <v>108.1291256225181</v>
      </c>
      <c r="J32" s="21">
        <v>12.438103465190407</v>
      </c>
      <c r="K32" s="27">
        <f>I32*Calc!$G$9/(Calc!$G$9-I32)</f>
        <v>110.00023896178621</v>
      </c>
      <c r="L32" s="34">
        <f t="shared" si="3"/>
        <v>12</v>
      </c>
    </row>
    <row r="33" spans="1:12" ht="12.75">
      <c r="A33" s="27">
        <v>116</v>
      </c>
      <c r="B33" s="28">
        <v>0.0036312</v>
      </c>
      <c r="C33" s="29">
        <v>3.72E-08</v>
      </c>
      <c r="D33" s="30">
        <v>312</v>
      </c>
      <c r="E33" s="2">
        <f t="shared" si="1"/>
        <v>12</v>
      </c>
      <c r="F33" s="3">
        <f t="shared" si="2"/>
        <v>312.86186931348215</v>
      </c>
      <c r="G33" s="7">
        <f t="shared" si="0"/>
        <v>312.9061326289411</v>
      </c>
      <c r="I33" s="31">
        <v>117.77666495240373</v>
      </c>
      <c r="J33" s="2" t="s">
        <v>36</v>
      </c>
      <c r="K33" s="27">
        <f>I33*Calc!$G$9/(Calc!$G$9-I33)</f>
        <v>119.99999665925381</v>
      </c>
      <c r="L33" s="2" t="s">
        <v>36</v>
      </c>
    </row>
    <row r="34" spans="1:13" ht="12.75">
      <c r="A34" s="27">
        <v>117</v>
      </c>
      <c r="B34" s="28">
        <v>0.0033022</v>
      </c>
      <c r="C34" s="29">
        <v>3.246E-08</v>
      </c>
      <c r="D34" s="30">
        <v>324</v>
      </c>
      <c r="E34" s="2">
        <f t="shared" si="1"/>
        <v>12</v>
      </c>
      <c r="F34" s="3">
        <f t="shared" si="2"/>
        <v>313.98568418490373</v>
      </c>
      <c r="G34" s="7">
        <f t="shared" si="0"/>
        <v>314.1036038770071</v>
      </c>
      <c r="I34" s="2"/>
      <c r="J34" s="2"/>
      <c r="K34" s="2"/>
      <c r="L34" s="2"/>
      <c r="M34" s="2"/>
    </row>
    <row r="35" spans="1:13" ht="12.75">
      <c r="A35" s="27">
        <v>118</v>
      </c>
      <c r="B35" s="28">
        <v>0.0030144</v>
      </c>
      <c r="C35" s="29">
        <v>2.847E-08</v>
      </c>
      <c r="D35" s="30">
        <v>336</v>
      </c>
      <c r="E35" s="2">
        <f t="shared" si="1"/>
        <v>12</v>
      </c>
      <c r="F35" s="3">
        <f t="shared" si="2"/>
        <v>315.1186712830549</v>
      </c>
      <c r="G35" s="7">
        <f t="shared" si="0"/>
        <v>315.2274078644514</v>
      </c>
      <c r="I35" s="2"/>
      <c r="J35" s="2"/>
      <c r="K35" s="24" t="s">
        <v>46</v>
      </c>
      <c r="L35" s="2"/>
      <c r="M35" s="2"/>
    </row>
    <row r="36" spans="1:7" ht="12.75">
      <c r="A36" s="27">
        <v>119</v>
      </c>
      <c r="B36" s="28">
        <v>0.0027615</v>
      </c>
      <c r="C36" s="29">
        <v>2.509E-08</v>
      </c>
      <c r="D36" s="30">
        <v>348</v>
      </c>
      <c r="E36" s="2">
        <f t="shared" si="1"/>
        <v>12</v>
      </c>
      <c r="F36" s="3">
        <f t="shared" si="2"/>
        <v>316.2752023748987</v>
      </c>
      <c r="G36" s="7">
        <f t="shared" si="0"/>
        <v>316.2650363020839</v>
      </c>
    </row>
    <row r="37" spans="1:11" ht="12.75">
      <c r="A37" s="27">
        <v>120</v>
      </c>
      <c r="B37" s="28">
        <v>0.0025382</v>
      </c>
      <c r="C37" s="29">
        <v>2.222E-08</v>
      </c>
      <c r="D37" s="30">
        <v>360</v>
      </c>
      <c r="E37" s="2">
        <f t="shared" si="1"/>
        <v>12</v>
      </c>
      <c r="F37" s="3">
        <f t="shared" si="2"/>
        <v>317.3067306730673</v>
      </c>
      <c r="G37" s="7">
        <f t="shared" si="0"/>
        <v>317.20389829099076</v>
      </c>
      <c r="K37" s="1" t="s">
        <v>47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Atmosphere Model</dc:title>
  <dc:subject>Space Plane</dc:subject>
  <dc:creator>Axel Rohde</dc:creator>
  <cp:keywords/>
  <dc:description/>
  <cp:lastModifiedBy>Axel Rohde</cp:lastModifiedBy>
  <cp:lastPrinted>2023-04-29T20:19:57Z</cp:lastPrinted>
  <dcterms:created xsi:type="dcterms:W3CDTF">2023-04-29T12:02:32Z</dcterms:created>
  <dcterms:modified xsi:type="dcterms:W3CDTF">2023-05-01T15:00:01Z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